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1\STATISTIEK\KERNCIJFERS PROVINCIES\fiscaliteit vl provincies\"/>
    </mc:Choice>
  </mc:AlternateContent>
  <xr:revisionPtr revIDLastSave="0" documentId="13_ncr:1_{2879F9D0-D51E-4FC9-A57A-3943744CCAF1}" xr6:coauthVersionLast="46" xr6:coauthVersionMax="46" xr10:uidLastSave="{00000000-0000-0000-0000-000000000000}"/>
  <bookViews>
    <workbookView xWindow="-23148" yWindow="-108" windowWidth="23256" windowHeight="12720" xr2:uid="{00000000-000D-0000-FFFF-FFFF00000000}"/>
  </bookViews>
  <sheets>
    <sheet name="2022" sheetId="1" r:id="rId1"/>
    <sheet name="2020-202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S6" i="2"/>
  <c r="P6" i="2"/>
  <c r="M6" i="2"/>
  <c r="J6" i="2"/>
  <c r="G6" i="2"/>
  <c r="D6" i="2"/>
  <c r="M6" i="1"/>
  <c r="M7" i="1"/>
  <c r="M8" i="1"/>
  <c r="M9" i="1"/>
  <c r="M5" i="1"/>
  <c r="L11" i="1"/>
  <c r="S8" i="2"/>
  <c r="P8" i="2"/>
  <c r="M8" i="2"/>
  <c r="J8" i="2"/>
  <c r="F8" i="2"/>
  <c r="G8" i="2" s="1"/>
  <c r="C8" i="2"/>
  <c r="D8" i="2" s="1"/>
  <c r="S9" i="2"/>
  <c r="P9" i="2"/>
  <c r="M9" i="2"/>
  <c r="J9" i="2"/>
  <c r="G9" i="2"/>
  <c r="D9" i="2"/>
  <c r="R5" i="2"/>
  <c r="S5" i="2" s="1"/>
  <c r="O5" i="2"/>
  <c r="P5" i="2" s="1"/>
  <c r="L5" i="2"/>
  <c r="M5" i="2" s="1"/>
  <c r="I5" i="2"/>
  <c r="J5" i="2" s="1"/>
  <c r="F5" i="2"/>
  <c r="G5" i="2" s="1"/>
  <c r="I7" i="1" l="1"/>
  <c r="S7" i="2"/>
  <c r="P7" i="2"/>
  <c r="M7" i="2"/>
  <c r="J7" i="2"/>
  <c r="G7" i="2"/>
  <c r="D5" i="2"/>
  <c r="C7" i="2"/>
  <c r="D7" i="2" s="1"/>
  <c r="J9" i="1" l="1"/>
  <c r="I11" i="1" l="1"/>
  <c r="H11" i="1"/>
  <c r="M11" i="1" s="1"/>
  <c r="D11" i="1"/>
  <c r="C11" i="1"/>
  <c r="E9" i="1"/>
  <c r="F9" i="1" s="1"/>
  <c r="J8" i="1"/>
  <c r="E8" i="1"/>
  <c r="J7" i="1"/>
  <c r="E7" i="1"/>
  <c r="J6" i="1"/>
  <c r="E6" i="1"/>
  <c r="F6" i="1" s="1"/>
  <c r="J5" i="1"/>
  <c r="E5" i="1"/>
  <c r="F7" i="1" l="1"/>
  <c r="J11" i="1"/>
  <c r="E11" i="1"/>
  <c r="F11" i="1" s="1"/>
  <c r="F5" i="1"/>
  <c r="F8" i="1"/>
</calcChain>
</file>

<file path=xl/sharedStrings.xml><?xml version="1.0" encoding="utf-8"?>
<sst xmlns="http://schemas.openxmlformats.org/spreadsheetml/2006/main" count="46" uniqueCount="21">
  <si>
    <t>Provincie</t>
  </si>
  <si>
    <t>Opcentiemen</t>
  </si>
  <si>
    <t>Opcentiemen €</t>
  </si>
  <si>
    <t>Totale fiscaliteit</t>
  </si>
  <si>
    <t>Uitgave / Inwoner</t>
  </si>
  <si>
    <t>Antwerpen</t>
  </si>
  <si>
    <t>Limburg</t>
  </si>
  <si>
    <t>Oost-Vlaanderen</t>
  </si>
  <si>
    <t>West-Vlaanderen</t>
  </si>
  <si>
    <t>Vlaams Brabant</t>
  </si>
  <si>
    <t>Totaal / Gemiddelde</t>
  </si>
  <si>
    <t>Alles in € behalve opcentiemen</t>
  </si>
  <si>
    <t>Budget 2022 = totaal van de uitgaven (expl + inv + fin)</t>
  </si>
  <si>
    <t>REK 2020</t>
  </si>
  <si>
    <t>APB en overige belastingen</t>
  </si>
  <si>
    <t>Inwoners op 01-01-2021</t>
  </si>
  <si>
    <t>fiscale druk/inw.</t>
  </si>
  <si>
    <t>Budget 2022</t>
  </si>
  <si>
    <t>Fiscaliteit Vlaamse Provincies - meerjarenplan 2020-2025 : AMJP met vaststelling kredieten 2022</t>
  </si>
  <si>
    <t>Uitstaande schuld 31-12-2025</t>
  </si>
  <si>
    <t>Opcentiemen / Provinciale Fiscaliteit 2022 - Uitstaande schuld 31-12-2025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</si>
</sst>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0"/>
      <name val="Courier"/>
      <family val="3"/>
    </font>
    <font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5" fillId="2" borderId="0" xfId="0" applyFont="1" applyFill="1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top"/>
    </xf>
    <xf numFmtId="1" fontId="5" fillId="2" borderId="0" xfId="0" applyNumberFormat="1" applyFont="1" applyFill="1" applyAlignment="1">
      <alignment horizontal="center"/>
    </xf>
    <xf numFmtId="3" fontId="6" fillId="2" borderId="4" xfId="1" applyNumberFormat="1" applyFont="1" applyFill="1" applyBorder="1" applyAlignment="1">
      <alignment horizontal="center"/>
    </xf>
    <xf numFmtId="0" fontId="3" fillId="2" borderId="0" xfId="0" applyFont="1" applyFill="1"/>
    <xf numFmtId="3" fontId="0" fillId="2" borderId="0" xfId="0" applyNumberFormat="1" applyFill="1"/>
    <xf numFmtId="0" fontId="6" fillId="2" borderId="5" xfId="1" applyFont="1" applyFill="1" applyBorder="1" applyAlignment="1">
      <alignment horizontal="left"/>
    </xf>
    <xf numFmtId="3" fontId="6" fillId="2" borderId="8" xfId="1" applyNumberFormat="1" applyFont="1" applyFill="1" applyBorder="1" applyAlignment="1">
      <alignment horizontal="center"/>
    </xf>
    <xf numFmtId="0" fontId="6" fillId="2" borderId="4" xfId="1" applyFont="1" applyFill="1" applyBorder="1" applyAlignment="1">
      <alignment horizontal="left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1" fontId="6" fillId="2" borderId="4" xfId="0" applyNumberFormat="1" applyFont="1" applyFill="1" applyBorder="1" applyAlignment="1">
      <alignment horizontal="center"/>
    </xf>
    <xf numFmtId="0" fontId="7" fillId="2" borderId="4" xfId="1" applyNumberFormat="1" applyFont="1" applyFill="1" applyBorder="1" applyAlignment="1">
      <alignment horizontal="left" vertical="top"/>
    </xf>
    <xf numFmtId="0" fontId="7" fillId="2" borderId="4" xfId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5" fillId="2" borderId="7" xfId="0" applyFont="1" applyFill="1" applyBorder="1"/>
    <xf numFmtId="0" fontId="6" fillId="2" borderId="0" xfId="0" applyFont="1" applyFill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4" fontId="6" fillId="2" borderId="4" xfId="1" applyNumberFormat="1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1" fontId="6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6" fillId="2" borderId="0" xfId="1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/>
    <xf numFmtId="3" fontId="7" fillId="2" borderId="4" xfId="0" applyNumberFormat="1" applyFont="1" applyFill="1" applyBorder="1" applyAlignment="1">
      <alignment horizontal="center"/>
    </xf>
    <xf numFmtId="0" fontId="7" fillId="3" borderId="4" xfId="1" applyFont="1" applyFill="1" applyBorder="1" applyAlignment="1">
      <alignment horizontal="left" vertical="center"/>
    </xf>
    <xf numFmtId="3" fontId="6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6" xfId="1" applyNumberFormat="1" applyFont="1" applyFill="1" applyBorder="1" applyAlignment="1">
      <alignment horizontal="left" vertical="center"/>
    </xf>
    <xf numFmtId="0" fontId="7" fillId="2" borderId="8" xfId="1" applyNumberFormat="1" applyFont="1" applyFill="1" applyBorder="1" applyAlignment="1">
      <alignment horizontal="left" vertical="center"/>
    </xf>
    <xf numFmtId="0" fontId="6" fillId="2" borderId="7" xfId="0" applyFont="1" applyFill="1" applyBorder="1"/>
    <xf numFmtId="4" fontId="0" fillId="2" borderId="0" xfId="0" applyNumberFormat="1" applyFill="1"/>
  </cellXfs>
  <cellStyles count="2">
    <cellStyle name="Standaard" xfId="0" builtinId="0"/>
    <cellStyle name="Standaard_Blad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B11" sqref="B11"/>
    </sheetView>
  </sheetViews>
  <sheetFormatPr defaultColWidth="8.7109375" defaultRowHeight="15" x14ac:dyDescent="0.25"/>
  <cols>
    <col min="1" max="1" width="22.28515625" style="2" customWidth="1"/>
    <col min="2" max="2" width="12.42578125" style="2" customWidth="1"/>
    <col min="3" max="4" width="11.85546875" style="2" customWidth="1"/>
    <col min="5" max="5" width="13.85546875" style="2" customWidth="1"/>
    <col min="6" max="6" width="10.28515625" style="2" customWidth="1"/>
    <col min="7" max="7" width="3.28515625" style="2" customWidth="1"/>
    <col min="8" max="8" width="15" style="2" customWidth="1"/>
    <col min="9" max="9" width="12.85546875" style="2" customWidth="1"/>
    <col min="10" max="10" width="12.140625" style="2" customWidth="1"/>
    <col min="11" max="11" width="4.85546875" style="2" customWidth="1"/>
    <col min="12" max="13" width="12.5703125" style="2" customWidth="1"/>
    <col min="14" max="16384" width="8.7109375" style="2"/>
  </cols>
  <sheetData>
    <row r="1" spans="1:13" ht="29.45" customHeight="1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4" spans="1:13" s="9" customFormat="1" ht="33.75" x14ac:dyDescent="0.25">
      <c r="A4" s="20" t="s">
        <v>0</v>
      </c>
      <c r="B4" s="21" t="s">
        <v>1</v>
      </c>
      <c r="C4" s="21" t="s">
        <v>2</v>
      </c>
      <c r="D4" s="21" t="s">
        <v>14</v>
      </c>
      <c r="E4" s="21" t="s">
        <v>3</v>
      </c>
      <c r="F4" s="21" t="s">
        <v>16</v>
      </c>
      <c r="G4" s="22"/>
      <c r="H4" s="21" t="s">
        <v>15</v>
      </c>
      <c r="I4" s="21" t="s">
        <v>17</v>
      </c>
      <c r="J4" s="21" t="s">
        <v>4</v>
      </c>
      <c r="L4" s="21" t="s">
        <v>19</v>
      </c>
      <c r="M4" s="21" t="s">
        <v>4</v>
      </c>
    </row>
    <row r="5" spans="1:13" x14ac:dyDescent="0.25">
      <c r="A5" s="16" t="s">
        <v>5</v>
      </c>
      <c r="B5" s="38">
        <v>145.33000000000001</v>
      </c>
      <c r="C5" s="29">
        <v>119351700</v>
      </c>
      <c r="D5" s="29">
        <v>66168168</v>
      </c>
      <c r="E5" s="40">
        <f>SUM(C5:D5)</f>
        <v>185519868</v>
      </c>
      <c r="F5" s="32">
        <f>IFERROR(E5/H5,"n/a")</f>
        <v>98.916285795329728</v>
      </c>
      <c r="G5" s="36"/>
      <c r="H5" s="29">
        <v>1875524</v>
      </c>
      <c r="I5" s="29">
        <v>268672725</v>
      </c>
      <c r="J5" s="34">
        <f>IFERROR(I5/H5,"n/a")</f>
        <v>143.25208581708364</v>
      </c>
      <c r="K5" s="28"/>
      <c r="L5" s="29">
        <v>138799976</v>
      </c>
      <c r="M5" s="19">
        <f>L5/H5</f>
        <v>74.005971664452176</v>
      </c>
    </row>
    <row r="6" spans="1:13" x14ac:dyDescent="0.25">
      <c r="A6" s="44" t="s">
        <v>6</v>
      </c>
      <c r="B6" s="45">
        <v>214</v>
      </c>
      <c r="C6" s="46">
        <v>70223282</v>
      </c>
      <c r="D6" s="46">
        <v>21000000</v>
      </c>
      <c r="E6" s="47">
        <f>SUM(C6:D6)</f>
        <v>91223282</v>
      </c>
      <c r="F6" s="48">
        <f>IFERROR(E6/H6,"n/a")</f>
        <v>103.61607547504137</v>
      </c>
      <c r="G6" s="57"/>
      <c r="H6" s="46">
        <v>880397</v>
      </c>
      <c r="I6" s="46">
        <v>245736019</v>
      </c>
      <c r="J6" s="48">
        <f>IFERROR(I6/H6,"n/a")</f>
        <v>279.11955515523113</v>
      </c>
      <c r="K6" s="28"/>
      <c r="L6" s="46">
        <v>103652631</v>
      </c>
      <c r="M6" s="48">
        <f t="shared" ref="M6:M9" si="0">L6/H6</f>
        <v>117.73396660824605</v>
      </c>
    </row>
    <row r="7" spans="1:13" x14ac:dyDescent="0.25">
      <c r="A7" s="16" t="s">
        <v>7</v>
      </c>
      <c r="B7" s="38">
        <v>148.47</v>
      </c>
      <c r="C7" s="29">
        <v>85450866</v>
      </c>
      <c r="D7" s="29">
        <v>53468678</v>
      </c>
      <c r="E7" s="40">
        <f>SUM(C7:D7)</f>
        <v>138919544</v>
      </c>
      <c r="F7" s="32">
        <f>IFERROR(E7/H7,"n/a")</f>
        <v>90.693649399867468</v>
      </c>
      <c r="G7" s="36"/>
      <c r="H7" s="29">
        <v>1531745</v>
      </c>
      <c r="I7" s="29">
        <f>249807650+59986223+20902795</f>
        <v>330696668</v>
      </c>
      <c r="J7" s="34">
        <f>IFERROR(I7/H7,"n/a")</f>
        <v>215.89537945284627</v>
      </c>
      <c r="K7" s="28"/>
      <c r="L7" s="29">
        <v>72900489</v>
      </c>
      <c r="M7" s="19">
        <f t="shared" si="0"/>
        <v>47.593097415039708</v>
      </c>
    </row>
    <row r="8" spans="1:13" x14ac:dyDescent="0.25">
      <c r="A8" s="44" t="s">
        <v>8</v>
      </c>
      <c r="B8" s="45">
        <v>186.22</v>
      </c>
      <c r="C8" s="46">
        <v>96382025.469999999</v>
      </c>
      <c r="D8" s="46">
        <v>53334000</v>
      </c>
      <c r="E8" s="47">
        <f>SUM(C8:D8)</f>
        <v>149716025.47</v>
      </c>
      <c r="F8" s="49">
        <f>IFERROR(E8/H8,"n/a")</f>
        <v>128.83408210594069</v>
      </c>
      <c r="G8" s="36"/>
      <c r="H8" s="46">
        <v>1162084</v>
      </c>
      <c r="I8" s="46">
        <v>237758126.77000001</v>
      </c>
      <c r="J8" s="48">
        <f>IFERROR(I8/H8,"n/a")</f>
        <v>204.59633449044992</v>
      </c>
      <c r="K8" s="28"/>
      <c r="L8" s="46">
        <v>128379125.3</v>
      </c>
      <c r="M8" s="48">
        <f t="shared" si="0"/>
        <v>110.47318894331218</v>
      </c>
    </row>
    <row r="9" spans="1:13" x14ac:dyDescent="0.25">
      <c r="A9" s="16" t="s">
        <v>9</v>
      </c>
      <c r="B9" s="38">
        <v>171.75</v>
      </c>
      <c r="C9" s="29">
        <v>97348442</v>
      </c>
      <c r="D9" s="29">
        <v>1458000</v>
      </c>
      <c r="E9" s="40">
        <f>SUM(C9:D9)</f>
        <v>98806442</v>
      </c>
      <c r="F9" s="32">
        <f>IFERROR(E9/H9,"n/a")</f>
        <v>82.112072346988981</v>
      </c>
      <c r="G9" s="36"/>
      <c r="H9" s="29">
        <v>1203312</v>
      </c>
      <c r="I9" s="29">
        <v>164960067</v>
      </c>
      <c r="J9" s="34">
        <f>IFERROR(I9/H9,"n/a")</f>
        <v>137.08835863018069</v>
      </c>
      <c r="K9" s="28"/>
      <c r="L9" s="29">
        <v>60580987</v>
      </c>
      <c r="M9" s="19">
        <f t="shared" si="0"/>
        <v>50.345203072852264</v>
      </c>
    </row>
    <row r="10" spans="1:13" x14ac:dyDescent="0.25">
      <c r="A10" s="18"/>
      <c r="B10" s="39"/>
      <c r="C10" s="35"/>
      <c r="D10" s="35"/>
      <c r="E10" s="35"/>
      <c r="F10" s="33"/>
      <c r="G10" s="36"/>
      <c r="H10" s="35"/>
      <c r="I10" s="29"/>
      <c r="J10" s="33"/>
      <c r="K10" s="28"/>
      <c r="L10" s="29"/>
      <c r="M10" s="18"/>
    </row>
    <row r="11" spans="1:13" x14ac:dyDescent="0.25">
      <c r="A11" s="14" t="s">
        <v>10</v>
      </c>
      <c r="B11" s="26">
        <f>IFERROR(SUMPRODUCT(B5:B9,C5:C9)/(C11),"n/a")</f>
        <v>170.08391791074632</v>
      </c>
      <c r="C11" s="11">
        <f>SUM(C5:C9)</f>
        <v>468756315.47000003</v>
      </c>
      <c r="D11" s="11">
        <f>SUM(D5:D9)</f>
        <v>195428846</v>
      </c>
      <c r="E11" s="11">
        <f>SUM(C11:D11)</f>
        <v>664185161.47000003</v>
      </c>
      <c r="F11" s="15">
        <f>E11/H11</f>
        <v>99.831500363291369</v>
      </c>
      <c r="G11" s="23"/>
      <c r="H11" s="11">
        <f>SUM(H5:H9)</f>
        <v>6653062</v>
      </c>
      <c r="I11" s="11">
        <f>SUM(I5:I9)</f>
        <v>1247823605.77</v>
      </c>
      <c r="J11" s="17">
        <f>I11/H11</f>
        <v>187.55628698034079</v>
      </c>
      <c r="L11" s="11">
        <f>SUM(L5:L9)</f>
        <v>504313208.30000001</v>
      </c>
      <c r="M11" s="17">
        <f>L11/H11</f>
        <v>75.801669712382065</v>
      </c>
    </row>
    <row r="12" spans="1:13" x14ac:dyDescent="0.25">
      <c r="B12" s="58"/>
    </row>
    <row r="13" spans="1:13" x14ac:dyDescent="0.25">
      <c r="A13" s="12" t="s">
        <v>11</v>
      </c>
    </row>
    <row r="14" spans="1:13" x14ac:dyDescent="0.25">
      <c r="A14" s="1" t="s">
        <v>12</v>
      </c>
      <c r="B14" s="1"/>
      <c r="C14" s="1"/>
    </row>
    <row r="15" spans="1:13" x14ac:dyDescent="0.25">
      <c r="A15" s="37"/>
      <c r="B15" s="10"/>
      <c r="C15" s="1"/>
    </row>
    <row r="16" spans="1:13" x14ac:dyDescent="0.25">
      <c r="A16" s="27"/>
      <c r="H16" s="13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workbookViewId="0">
      <selection activeCell="H23" sqref="H23"/>
    </sheetView>
  </sheetViews>
  <sheetFormatPr defaultColWidth="8.7109375" defaultRowHeight="15" x14ac:dyDescent="0.25"/>
  <cols>
    <col min="1" max="1" width="13.28515625" style="2" customWidth="1"/>
    <col min="2" max="3" width="11.28515625" style="2" customWidth="1"/>
    <col min="4" max="4" width="12.42578125" style="2" customWidth="1"/>
    <col min="5" max="19" width="11.28515625" style="2" customWidth="1"/>
    <col min="20" max="16384" width="8.7109375" style="2"/>
  </cols>
  <sheetData>
    <row r="1" spans="1:19" s="1" customFormat="1" ht="44.1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1" customFormat="1" ht="11.25" x14ac:dyDescent="0.2"/>
    <row r="3" spans="1:19" s="5" customFormat="1" ht="14.1" customHeight="1" x14ac:dyDescent="0.25">
      <c r="A3" s="55" t="s">
        <v>0</v>
      </c>
      <c r="B3" s="51" t="s">
        <v>13</v>
      </c>
      <c r="C3" s="52"/>
      <c r="D3" s="53"/>
      <c r="E3" s="51">
        <v>2021</v>
      </c>
      <c r="F3" s="52"/>
      <c r="G3" s="53"/>
      <c r="H3" s="51">
        <v>2022</v>
      </c>
      <c r="I3" s="52"/>
      <c r="J3" s="53"/>
      <c r="K3" s="51">
        <v>2023</v>
      </c>
      <c r="L3" s="52"/>
      <c r="M3" s="53"/>
      <c r="N3" s="51">
        <v>2024</v>
      </c>
      <c r="O3" s="52"/>
      <c r="P3" s="53"/>
      <c r="Q3" s="51">
        <v>2025</v>
      </c>
      <c r="R3" s="52"/>
      <c r="S3" s="53"/>
    </row>
    <row r="4" spans="1:19" s="3" customFormat="1" ht="39" customHeight="1" x14ac:dyDescent="0.25">
      <c r="A4" s="56"/>
      <c r="B4" s="4" t="s">
        <v>2</v>
      </c>
      <c r="C4" s="4" t="s">
        <v>14</v>
      </c>
      <c r="D4" s="4" t="s">
        <v>3</v>
      </c>
      <c r="E4" s="4" t="s">
        <v>2</v>
      </c>
      <c r="F4" s="4" t="s">
        <v>14</v>
      </c>
      <c r="G4" s="4" t="s">
        <v>3</v>
      </c>
      <c r="H4" s="4" t="s">
        <v>2</v>
      </c>
      <c r="I4" s="4" t="s">
        <v>14</v>
      </c>
      <c r="J4" s="4" t="s">
        <v>3</v>
      </c>
      <c r="K4" s="4" t="s">
        <v>2</v>
      </c>
      <c r="L4" s="4" t="s">
        <v>14</v>
      </c>
      <c r="M4" s="4" t="s">
        <v>3</v>
      </c>
      <c r="N4" s="4" t="s">
        <v>2</v>
      </c>
      <c r="O4" s="4" t="s">
        <v>14</v>
      </c>
      <c r="P4" s="4" t="s">
        <v>3</v>
      </c>
      <c r="Q4" s="4" t="s">
        <v>2</v>
      </c>
      <c r="R4" s="4" t="s">
        <v>14</v>
      </c>
      <c r="S4" s="4" t="s">
        <v>3</v>
      </c>
    </row>
    <row r="5" spans="1:19" s="24" customFormat="1" ht="14.1" customHeight="1" x14ac:dyDescent="0.25">
      <c r="A5" s="25" t="s">
        <v>5</v>
      </c>
      <c r="B5" s="30">
        <v>124764266</v>
      </c>
      <c r="C5" s="30">
        <v>68855815</v>
      </c>
      <c r="D5" s="31">
        <f>B5+C5</f>
        <v>193620081</v>
      </c>
      <c r="E5" s="30">
        <v>118170000</v>
      </c>
      <c r="F5" s="30">
        <f>38846036+25069227</f>
        <v>63915263</v>
      </c>
      <c r="G5" s="31">
        <f>E5+F5</f>
        <v>182085263</v>
      </c>
      <c r="H5" s="30">
        <v>119351700</v>
      </c>
      <c r="I5" s="30">
        <f>40617556+25550612</f>
        <v>66168168</v>
      </c>
      <c r="J5" s="31">
        <f>H5+I5</f>
        <v>185519868</v>
      </c>
      <c r="K5" s="30">
        <v>120545217</v>
      </c>
      <c r="L5" s="30">
        <f>41404508+26041624</f>
        <v>67446132</v>
      </c>
      <c r="M5" s="31">
        <f>K5+L5</f>
        <v>187991349</v>
      </c>
      <c r="N5" s="30">
        <v>121750669</v>
      </c>
      <c r="O5" s="30">
        <f>42207198+26542457</f>
        <v>68749655</v>
      </c>
      <c r="P5" s="31">
        <f>N5+O5</f>
        <v>190500324</v>
      </c>
      <c r="Q5" s="30">
        <v>122968176</v>
      </c>
      <c r="R5" s="30">
        <f>43025942+27053306</f>
        <v>70079248</v>
      </c>
      <c r="S5" s="31">
        <f>Q5+R5</f>
        <v>193047424</v>
      </c>
    </row>
    <row r="6" spans="1:19" s="6" customFormat="1" ht="14.1" customHeight="1" x14ac:dyDescent="0.25">
      <c r="A6" s="41" t="s">
        <v>6</v>
      </c>
      <c r="B6" s="42">
        <v>70259235</v>
      </c>
      <c r="C6" s="42">
        <v>25885660</v>
      </c>
      <c r="D6" s="43">
        <f>B6+C6</f>
        <v>96144895</v>
      </c>
      <c r="E6" s="42">
        <v>68584990.489999995</v>
      </c>
      <c r="F6" s="42">
        <v>22692726</v>
      </c>
      <c r="G6" s="43">
        <f>E6+F6</f>
        <v>91277716.489999995</v>
      </c>
      <c r="H6" s="42">
        <v>70223282</v>
      </c>
      <c r="I6" s="42">
        <v>21000000</v>
      </c>
      <c r="J6" s="43">
        <f>H6+I6</f>
        <v>91223282</v>
      </c>
      <c r="K6" s="42">
        <v>71627747.640000001</v>
      </c>
      <c r="L6" s="42">
        <v>21100000</v>
      </c>
      <c r="M6" s="43">
        <f>K6+L6</f>
        <v>92727747.640000001</v>
      </c>
      <c r="N6" s="42">
        <v>73060302.590000004</v>
      </c>
      <c r="O6" s="42">
        <v>21200000</v>
      </c>
      <c r="P6" s="43">
        <f>N6+O6</f>
        <v>94260302.590000004</v>
      </c>
      <c r="Q6" s="42">
        <v>74521508.640000001</v>
      </c>
      <c r="R6" s="42">
        <v>21300000</v>
      </c>
      <c r="S6" s="43">
        <f>Q6+R6</f>
        <v>95821508.640000001</v>
      </c>
    </row>
    <row r="7" spans="1:19" s="6" customFormat="1" ht="14.1" customHeight="1" x14ac:dyDescent="0.25">
      <c r="A7" s="7" t="s">
        <v>7</v>
      </c>
      <c r="B7" s="30">
        <v>84764080.810000002</v>
      </c>
      <c r="C7" s="30">
        <f>15543+53731416.34</f>
        <v>53746959.340000004</v>
      </c>
      <c r="D7" s="31">
        <f t="shared" ref="D7:D9" si="0">B7+C7</f>
        <v>138511040.15000001</v>
      </c>
      <c r="E7" s="30">
        <v>83775359</v>
      </c>
      <c r="F7" s="30">
        <v>52678500</v>
      </c>
      <c r="G7" s="31">
        <f t="shared" ref="G7:G9" si="1">E7+F7</f>
        <v>136453859</v>
      </c>
      <c r="H7" s="30">
        <v>85450866</v>
      </c>
      <c r="I7" s="30">
        <v>53468678</v>
      </c>
      <c r="J7" s="31">
        <f t="shared" ref="J7:J9" si="2">H7+I7</f>
        <v>138919544</v>
      </c>
      <c r="K7" s="30">
        <v>87159884</v>
      </c>
      <c r="L7" s="30">
        <v>54270708</v>
      </c>
      <c r="M7" s="31">
        <f t="shared" ref="M7:M9" si="3">K7+L7</f>
        <v>141430592</v>
      </c>
      <c r="N7" s="30">
        <v>88903081</v>
      </c>
      <c r="O7" s="30">
        <v>55084768</v>
      </c>
      <c r="P7" s="31">
        <f t="shared" ref="P7:P9" si="4">N7+O7</f>
        <v>143987849</v>
      </c>
      <c r="Q7" s="30">
        <v>90681143</v>
      </c>
      <c r="R7" s="30">
        <v>55911040</v>
      </c>
      <c r="S7" s="31">
        <f t="shared" ref="S7:S9" si="5">Q7+R7</f>
        <v>146592183</v>
      </c>
    </row>
    <row r="8" spans="1:19" s="3" customFormat="1" ht="14.1" customHeight="1" x14ac:dyDescent="0.25">
      <c r="A8" s="41" t="s">
        <v>8</v>
      </c>
      <c r="B8" s="42">
        <v>97439876.819999993</v>
      </c>
      <c r="C8" s="42">
        <f>52095648.09+48933.13</f>
        <v>52144581.220000006</v>
      </c>
      <c r="D8" s="43">
        <f t="shared" si="0"/>
        <v>149584458.03999999</v>
      </c>
      <c r="E8" s="42">
        <v>95737868.659999996</v>
      </c>
      <c r="F8" s="42">
        <f>52532000+742.69</f>
        <v>52532742.689999998</v>
      </c>
      <c r="G8" s="43">
        <f t="shared" si="1"/>
        <v>148270611.34999999</v>
      </c>
      <c r="H8" s="42">
        <v>96382025.469999999</v>
      </c>
      <c r="I8" s="42">
        <v>53334000</v>
      </c>
      <c r="J8" s="43">
        <f t="shared" si="2"/>
        <v>149716025.47</v>
      </c>
      <c r="K8" s="42">
        <v>97827755.849999994</v>
      </c>
      <c r="L8" s="42">
        <v>53867340</v>
      </c>
      <c r="M8" s="43">
        <f t="shared" si="3"/>
        <v>151695095.84999999</v>
      </c>
      <c r="N8" s="42">
        <v>99295172.189999998</v>
      </c>
      <c r="O8" s="42">
        <v>54406013.399999999</v>
      </c>
      <c r="P8" s="43">
        <f t="shared" si="4"/>
        <v>153701185.59</v>
      </c>
      <c r="Q8" s="42">
        <v>100784599.77</v>
      </c>
      <c r="R8" s="42">
        <v>54950075.530000001</v>
      </c>
      <c r="S8" s="43">
        <f t="shared" si="5"/>
        <v>155734675.30000001</v>
      </c>
    </row>
    <row r="9" spans="1:19" s="6" customFormat="1" ht="14.1" customHeight="1" x14ac:dyDescent="0.25">
      <c r="A9" s="7" t="s">
        <v>9</v>
      </c>
      <c r="B9" s="30">
        <v>97302045</v>
      </c>
      <c r="C9" s="30">
        <v>1413587</v>
      </c>
      <c r="D9" s="31">
        <f t="shared" si="0"/>
        <v>98715632</v>
      </c>
      <c r="E9" s="30">
        <v>95439649</v>
      </c>
      <c r="F9" s="30">
        <v>1458000</v>
      </c>
      <c r="G9" s="31">
        <f t="shared" si="1"/>
        <v>96897649</v>
      </c>
      <c r="H9" s="30">
        <v>97348442</v>
      </c>
      <c r="I9" s="30">
        <v>1458000</v>
      </c>
      <c r="J9" s="31">
        <f t="shared" si="2"/>
        <v>98806442</v>
      </c>
      <c r="K9" s="30">
        <v>99295411</v>
      </c>
      <c r="L9" s="30">
        <v>1458000</v>
      </c>
      <c r="M9" s="31">
        <f t="shared" si="3"/>
        <v>100753411</v>
      </c>
      <c r="N9" s="30">
        <v>101281319</v>
      </c>
      <c r="O9" s="30">
        <v>1458000</v>
      </c>
      <c r="P9" s="31">
        <f t="shared" si="4"/>
        <v>102739319</v>
      </c>
      <c r="Q9" s="30">
        <v>103306945</v>
      </c>
      <c r="R9" s="30">
        <v>1458000</v>
      </c>
      <c r="S9" s="31">
        <f t="shared" si="5"/>
        <v>104764945</v>
      </c>
    </row>
    <row r="16" spans="1:19" x14ac:dyDescent="0.25">
      <c r="B16" s="8"/>
    </row>
  </sheetData>
  <mergeCells count="8">
    <mergeCell ref="Q3:S3"/>
    <mergeCell ref="A1:S1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2022</vt:lpstr>
      <vt:lpstr>2020-2025</vt:lpstr>
    </vt:vector>
  </TitlesOfParts>
  <Company>Provincie Oost-Vlaanderen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Pau Ines</dc:creator>
  <cp:lastModifiedBy>De Neve Frank</cp:lastModifiedBy>
  <dcterms:created xsi:type="dcterms:W3CDTF">2015-12-07T14:39:14Z</dcterms:created>
  <dcterms:modified xsi:type="dcterms:W3CDTF">2021-11-08T08:00:11Z</dcterms:modified>
</cp:coreProperties>
</file>